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neiruchomosci\Desktop\XXV sesja 5032026\"/>
    </mc:Choice>
  </mc:AlternateContent>
  <bookViews>
    <workbookView xWindow="-120" yWindow="-120" windowWidth="29040" windowHeight="15720"/>
  </bookViews>
  <sheets>
    <sheet name="Arkusz1" sheetId="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7" l="1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5" i="7"/>
  <c r="L36" i="7"/>
  <c r="L37" i="7"/>
  <c r="K33" i="7"/>
  <c r="K34" i="7"/>
  <c r="K35" i="7"/>
  <c r="H39" i="7"/>
  <c r="K31" i="7"/>
  <c r="K26" i="7"/>
  <c r="K12" i="7"/>
  <c r="F12" i="7"/>
  <c r="E12" i="7"/>
  <c r="K10" i="7"/>
  <c r="F10" i="7"/>
  <c r="E10" i="7"/>
  <c r="K8" i="7"/>
  <c r="F8" i="7"/>
  <c r="E8" i="7"/>
  <c r="E27" i="7"/>
  <c r="F27" i="7"/>
  <c r="F26" i="7"/>
  <c r="E26" i="7"/>
  <c r="E31" i="7"/>
  <c r="F30" i="7"/>
  <c r="E30" i="7"/>
  <c r="F19" i="7"/>
  <c r="E18" i="7"/>
  <c r="E17" i="7"/>
  <c r="F17" i="7"/>
  <c r="E13" i="7"/>
  <c r="E21" i="7"/>
  <c r="E25" i="7"/>
  <c r="F32" i="7"/>
  <c r="F11" i="7"/>
  <c r="E11" i="7"/>
  <c r="F16" i="7"/>
  <c r="E16" i="7"/>
  <c r="F14" i="7"/>
  <c r="F9" i="7"/>
  <c r="E9" i="7"/>
  <c r="F7" i="7"/>
  <c r="F6" i="7"/>
  <c r="E6" i="7"/>
  <c r="F22" i="7" l="1"/>
  <c r="F15" i="7"/>
  <c r="G6" i="7"/>
  <c r="I6" i="7" s="1"/>
  <c r="G38" i="7" l="1"/>
  <c r="G28" i="7"/>
  <c r="G21" i="7"/>
  <c r="J39" i="7"/>
  <c r="F37" i="7"/>
  <c r="G37" i="7" s="1"/>
  <c r="I37" i="7" s="1"/>
  <c r="K37" i="7" s="1"/>
  <c r="G36" i="7"/>
  <c r="I36" i="7" s="1"/>
  <c r="K36" i="7" s="1"/>
  <c r="G35" i="7"/>
  <c r="G34" i="7"/>
  <c r="G33" i="7"/>
  <c r="G31" i="7"/>
  <c r="G29" i="7"/>
  <c r="G24" i="7"/>
  <c r="G23" i="7"/>
  <c r="I23" i="7" s="1"/>
  <c r="K23" i="7" s="1"/>
  <c r="G20" i="7"/>
  <c r="I20" i="7" s="1"/>
  <c r="K20" i="7" s="1"/>
  <c r="G18" i="7"/>
  <c r="G17" i="7"/>
  <c r="G10" i="7"/>
  <c r="I24" i="7" l="1"/>
  <c r="K24" i="7" s="1"/>
  <c r="G30" i="7"/>
  <c r="I21" i="7"/>
  <c r="K21" i="7" s="1"/>
  <c r="I38" i="7"/>
  <c r="K38" i="7" s="1"/>
  <c r="G11" i="7"/>
  <c r="G19" i="7"/>
  <c r="G8" i="7"/>
  <c r="L6" i="7"/>
  <c r="G16" i="7"/>
  <c r="G25" i="7"/>
  <c r="I29" i="7"/>
  <c r="K29" i="7" s="1"/>
  <c r="G14" i="7"/>
  <c r="G26" i="7"/>
  <c r="G12" i="7"/>
  <c r="G22" i="7"/>
  <c r="I18" i="7"/>
  <c r="K18" i="7" s="1"/>
  <c r="I33" i="7"/>
  <c r="G9" i="7"/>
  <c r="G13" i="7"/>
  <c r="G27" i="7"/>
  <c r="I28" i="7"/>
  <c r="K28" i="7" s="1"/>
  <c r="F39" i="7"/>
  <c r="G15" i="7"/>
  <c r="G32" i="7"/>
  <c r="G7" i="7"/>
  <c r="I35" i="7"/>
  <c r="I17" i="7"/>
  <c r="K17" i="7" s="1"/>
  <c r="I10" i="7"/>
  <c r="I31" i="7"/>
  <c r="I34" i="7"/>
  <c r="E39" i="7"/>
  <c r="G39" i="7" l="1"/>
  <c r="I13" i="7"/>
  <c r="K13" i="7" s="1"/>
  <c r="I12" i="7"/>
  <c r="I30" i="7"/>
  <c r="K30" i="7" s="1"/>
  <c r="I16" i="7"/>
  <c r="K16" i="7" s="1"/>
  <c r="I11" i="7"/>
  <c r="K11" i="7" s="1"/>
  <c r="I19" i="7"/>
  <c r="K19" i="7" s="1"/>
  <c r="I25" i="7"/>
  <c r="K25" i="7" s="1"/>
  <c r="I8" i="7"/>
  <c r="I22" i="7"/>
  <c r="K22" i="7" s="1"/>
  <c r="I15" i="7"/>
  <c r="K15" i="7" s="1"/>
  <c r="K6" i="7"/>
  <c r="I14" i="7"/>
  <c r="K14" i="7" s="1"/>
  <c r="I32" i="7"/>
  <c r="K32" i="7" s="1"/>
  <c r="I27" i="7"/>
  <c r="K27" i="7" s="1"/>
  <c r="I26" i="7"/>
  <c r="I7" i="7"/>
  <c r="K7" i="7" s="1"/>
  <c r="I9" i="7"/>
  <c r="K9" i="7" s="1"/>
  <c r="K39" i="7" l="1"/>
  <c r="I39" i="7"/>
</calcChain>
</file>

<file path=xl/sharedStrings.xml><?xml version="1.0" encoding="utf-8"?>
<sst xmlns="http://schemas.openxmlformats.org/spreadsheetml/2006/main" count="85" uniqueCount="64">
  <si>
    <t>Zaległości z lat ubiegłych</t>
  </si>
  <si>
    <t>Środki transportu od o/f 011</t>
  </si>
  <si>
    <t>Środki transportu od o/p 012</t>
  </si>
  <si>
    <t>Podatek rolny o / f 061</t>
  </si>
  <si>
    <t>Podatek rolny o/p 062</t>
  </si>
  <si>
    <t>Podatek leśny o/p 132</t>
  </si>
  <si>
    <t>Użytkowanie wieczyste o/f 031</t>
  </si>
  <si>
    <t>Użytkowanie wieczyste o/p 032</t>
  </si>
  <si>
    <t>Dzierża gruntu ogrody. działki o/f 041</t>
  </si>
  <si>
    <t>Dzierżawy mienia kom.o/f 141</t>
  </si>
  <si>
    <t>Dzierżawy roczene mien.kom o/p 142</t>
  </si>
  <si>
    <t>Wynajem mienia komun. o/p 152</t>
  </si>
  <si>
    <t>Sprzedaż lokali mienia o/p 052</t>
  </si>
  <si>
    <t>Wpływy z najmu o/p122</t>
  </si>
  <si>
    <t>Sprzedaż gruntu o/f 051</t>
  </si>
  <si>
    <t>Sprzedaż lokali o/f 351</t>
  </si>
  <si>
    <t>Opłata eksploatac.o/f 111</t>
  </si>
  <si>
    <t>Opłata eksploatac.o/p 112</t>
  </si>
  <si>
    <t>Opłata za gospodar.odpadami o/f 661</t>
  </si>
  <si>
    <t>Opłata za gospod.odpada.o/p 662</t>
  </si>
  <si>
    <t>Zajęcie pasa drogowego o/f 171</t>
  </si>
  <si>
    <t>Zajęcie pasa drogowego o/p 172</t>
  </si>
  <si>
    <t>Przekształcenie z użytkowania wieczystego o/P 091</t>
  </si>
  <si>
    <t>Przekształcenie z użytkowania wieczystego o/f 092</t>
  </si>
  <si>
    <t>użytkowanie o/p 082</t>
  </si>
  <si>
    <t>Opłata adiacencka o/f 151</t>
  </si>
  <si>
    <t>Opłata adiacencka o/p 352</t>
  </si>
  <si>
    <t>Konceasja i licencja o/p 072</t>
  </si>
  <si>
    <t>Sprzedaż gruntu o/p 252</t>
  </si>
  <si>
    <t>Dział</t>
  </si>
  <si>
    <t>Rozdział</t>
  </si>
  <si>
    <t>Paragraf</t>
  </si>
  <si>
    <t>Razem</t>
  </si>
  <si>
    <t>Rodzaj należności</t>
  </si>
  <si>
    <t>Nadpłata</t>
  </si>
  <si>
    <t>0340</t>
  </si>
  <si>
    <t>Zaległość</t>
  </si>
  <si>
    <t>0330</t>
  </si>
  <si>
    <t>Podatek od nieruch. o/p 022</t>
  </si>
  <si>
    <t>0310</t>
  </si>
  <si>
    <t>0550</t>
  </si>
  <si>
    <t>0750</t>
  </si>
  <si>
    <t>010</t>
  </si>
  <si>
    <t>01095</t>
  </si>
  <si>
    <t>0770</t>
  </si>
  <si>
    <t>Podatek  od nieruch. o/f 061</t>
  </si>
  <si>
    <t>0320</t>
  </si>
  <si>
    <t>0590</t>
  </si>
  <si>
    <t>0470</t>
  </si>
  <si>
    <t>0760</t>
  </si>
  <si>
    <t>0460</t>
  </si>
  <si>
    <t>0490</t>
  </si>
  <si>
    <t>Zezwolenie sprzedaż alkoh. o/f 161</t>
  </si>
  <si>
    <t>0480</t>
  </si>
  <si>
    <t>Zezwolenie sprzedaż alkoh. o/p162</t>
  </si>
  <si>
    <t>0620</t>
  </si>
  <si>
    <t>WYKAZ PODATKÓW I OPŁAT LOKALONYCH ZA 2025 ROK</t>
  </si>
  <si>
    <t>Przypis na 2025 rok</t>
  </si>
  <si>
    <t>Do pobrania                        w 2025 roku</t>
  </si>
  <si>
    <t>Wpłaty należności 31.12.2025r.</t>
  </si>
  <si>
    <t>Należność                na 31.12.2025r.</t>
  </si>
  <si>
    <t>Podatek leśny o /f 061</t>
  </si>
  <si>
    <t>Sporządziła: Joanna Geda, Inspektor ds. księgowości budżetowej</t>
  </si>
  <si>
    <t>Ściągalność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</si>
</sst>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1" x14ac:knownFonts="1">
    <font>
      <sz val="10"/>
      <name val="Arial CE"/>
      <charset val="238"/>
    </font>
    <font>
      <sz val="10"/>
      <name val="Arial CE"/>
      <charset val="238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8"/>
      <color rgb="FFFFFFFF"/>
      <name val="Calibri"/>
      <family val="2"/>
      <charset val="238"/>
      <scheme val="minor"/>
    </font>
    <font>
      <b/>
      <sz val="9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3C3F49"/>
        <bgColor indexed="64"/>
      </patternFill>
    </fill>
    <fill>
      <patternFill patternType="solid">
        <fgColor theme="1" tint="0.2499465926084170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rgb="FFFFFFFF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thin">
        <color theme="0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2" applyNumberFormat="0" applyAlignment="0" applyProtection="0"/>
    <xf numFmtId="0" fontId="3" fillId="5" borderId="3" applyNumberFormat="0" applyAlignment="0" applyProtection="0"/>
  </cellStyleXfs>
  <cellXfs count="35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5" fillId="0" borderId="9" xfId="0" applyFont="1" applyBorder="1"/>
    <xf numFmtId="0" fontId="5" fillId="0" borderId="7" xfId="0" applyFont="1" applyBorder="1"/>
    <xf numFmtId="0" fontId="6" fillId="4" borderId="4" xfId="0" applyFont="1" applyFill="1" applyBorder="1" applyAlignment="1">
      <alignment horizontal="center" vertical="center" wrapText="1"/>
    </xf>
    <xf numFmtId="4" fontId="8" fillId="5" borderId="10" xfId="3" applyNumberFormat="1" applyFont="1" applyBorder="1" applyAlignment="1">
      <alignment vertical="top" wrapText="1"/>
    </xf>
    <xf numFmtId="4" fontId="8" fillId="5" borderId="8" xfId="3" applyNumberFormat="1" applyFont="1" applyBorder="1"/>
    <xf numFmtId="0" fontId="7" fillId="2" borderId="3" xfId="3" applyFont="1" applyFill="1" applyAlignment="1">
      <alignment vertical="center" wrapText="1"/>
    </xf>
    <xf numFmtId="0" fontId="7" fillId="2" borderId="3" xfId="3" applyFont="1" applyFill="1" applyAlignment="1">
      <alignment horizontal="right" vertical="center" wrapText="1"/>
    </xf>
    <xf numFmtId="0" fontId="7" fillId="2" borderId="3" xfId="3" quotePrefix="1" applyFont="1" applyFill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top" wrapText="1"/>
    </xf>
    <xf numFmtId="4" fontId="4" fillId="2" borderId="2" xfId="2" applyNumberFormat="1" applyFont="1" applyFill="1"/>
    <xf numFmtId="0" fontId="6" fillId="4" borderId="14" xfId="0" applyFont="1" applyFill="1" applyBorder="1" applyAlignment="1">
      <alignment horizontal="center" vertical="center" wrapText="1"/>
    </xf>
    <xf numFmtId="0" fontId="4" fillId="0" borderId="0" xfId="0" applyFont="1"/>
    <xf numFmtId="2" fontId="7" fillId="2" borderId="3" xfId="3" quotePrefix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top" wrapText="1"/>
    </xf>
    <xf numFmtId="0" fontId="4" fillId="2" borderId="3" xfId="3" applyFont="1" applyFill="1" applyAlignment="1">
      <alignment vertical="center" wrapText="1"/>
    </xf>
    <xf numFmtId="0" fontId="4" fillId="2" borderId="3" xfId="3" applyFont="1" applyFill="1" applyAlignment="1">
      <alignment horizontal="right" vertical="center" wrapText="1"/>
    </xf>
    <xf numFmtId="0" fontId="4" fillId="2" borderId="3" xfId="3" quotePrefix="1" applyFont="1" applyFill="1" applyAlignment="1">
      <alignment horizontal="right" vertical="center" wrapText="1"/>
    </xf>
    <xf numFmtId="0" fontId="4" fillId="2" borderId="3" xfId="3" applyFont="1" applyFill="1" applyAlignment="1">
      <alignment horizontal="left" vertical="center" wrapText="1"/>
    </xf>
    <xf numFmtId="0" fontId="7" fillId="2" borderId="5" xfId="3" quotePrefix="1" applyFont="1" applyFill="1" applyBorder="1" applyAlignment="1">
      <alignment horizontal="right" vertical="center" wrapText="1"/>
    </xf>
    <xf numFmtId="4" fontId="5" fillId="2" borderId="6" xfId="0" applyNumberFormat="1" applyFont="1" applyFill="1" applyBorder="1" applyAlignment="1">
      <alignment horizontal="right" vertical="top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10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4" fontId="5" fillId="0" borderId="0" xfId="0" applyNumberFormat="1" applyFont="1"/>
    <xf numFmtId="0" fontId="4" fillId="2" borderId="5" xfId="3" applyFont="1" applyFill="1" applyBorder="1" applyAlignment="1">
      <alignment horizontal="left" vertical="center" wrapText="1"/>
    </xf>
    <xf numFmtId="0" fontId="5" fillId="0" borderId="0" xfId="0" applyFont="1" applyAlignment="1"/>
    <xf numFmtId="0" fontId="8" fillId="5" borderId="11" xfId="3" applyFont="1" applyBorder="1" applyAlignment="1">
      <alignment horizontal="center" vertical="center" wrapText="1"/>
    </xf>
    <xf numFmtId="0" fontId="8" fillId="5" borderId="12" xfId="3" applyFont="1" applyBorder="1" applyAlignment="1">
      <alignment horizontal="center" vertical="center" wrapText="1"/>
    </xf>
    <xf numFmtId="0" fontId="8" fillId="5" borderId="13" xfId="3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4">
    <cellStyle name="Dane wyjściowe" xfId="2" builtinId="21"/>
    <cellStyle name="Dziesiętny" xfId="1" builtinId="3"/>
    <cellStyle name="Komórka zaznaczona" xfId="3" builtinId="23" customBuiltin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43"/>
  <sheetViews>
    <sheetView tabSelected="1" zoomScale="136" zoomScaleNormal="136" workbookViewId="0">
      <selection activeCell="L5" sqref="L5"/>
    </sheetView>
  </sheetViews>
  <sheetFormatPr defaultColWidth="9.109375" defaultRowHeight="13.8" x14ac:dyDescent="0.3"/>
  <cols>
    <col min="1" max="1" width="5.44140625" style="1" customWidth="1"/>
    <col min="2" max="3" width="6.33203125" style="1" customWidth="1"/>
    <col min="4" max="4" width="30.6640625" style="1" customWidth="1"/>
    <col min="5" max="5" width="12.6640625" style="1" customWidth="1"/>
    <col min="6" max="6" width="12" style="1" customWidth="1"/>
    <col min="7" max="7" width="13.5546875" style="1" customWidth="1"/>
    <col min="8" max="8" width="14.6640625" style="1" customWidth="1"/>
    <col min="9" max="9" width="13.5546875" style="1" customWidth="1"/>
    <col min="10" max="10" width="9.6640625" style="1" customWidth="1"/>
    <col min="11" max="11" width="11.33203125" style="1" customWidth="1"/>
    <col min="12" max="13" width="9.109375" style="1"/>
    <col min="14" max="14" width="11.33203125" style="1" bestFit="1" customWidth="1"/>
    <col min="15" max="16384" width="9.109375" style="1"/>
  </cols>
  <sheetData>
    <row r="3" spans="1:14" x14ac:dyDescent="0.3">
      <c r="A3" s="33" t="s">
        <v>56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4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46.5" customHeight="1" thickBot="1" x14ac:dyDescent="0.35">
      <c r="A5" s="5" t="s">
        <v>29</v>
      </c>
      <c r="B5" s="26" t="s">
        <v>30</v>
      </c>
      <c r="C5" s="25" t="s">
        <v>31</v>
      </c>
      <c r="D5" s="5" t="s">
        <v>33</v>
      </c>
      <c r="E5" s="5" t="s">
        <v>57</v>
      </c>
      <c r="F5" s="5" t="s">
        <v>0</v>
      </c>
      <c r="G5" s="5" t="s">
        <v>58</v>
      </c>
      <c r="H5" s="13" t="s">
        <v>59</v>
      </c>
      <c r="I5" s="5" t="s">
        <v>60</v>
      </c>
      <c r="J5" s="5" t="s">
        <v>34</v>
      </c>
      <c r="K5" s="5" t="s">
        <v>36</v>
      </c>
      <c r="L5" s="24" t="s">
        <v>63</v>
      </c>
    </row>
    <row r="6" spans="1:14" ht="15" thickTop="1" thickBot="1" x14ac:dyDescent="0.35">
      <c r="A6" s="8">
        <v>756</v>
      </c>
      <c r="B6" s="9">
        <v>75616</v>
      </c>
      <c r="C6" s="15" t="s">
        <v>35</v>
      </c>
      <c r="D6" s="20" t="s">
        <v>1</v>
      </c>
      <c r="E6" s="11">
        <f>266156-7245</f>
        <v>258911</v>
      </c>
      <c r="F6" s="16">
        <f>93212.62-1462.22</f>
        <v>91750.399999999994</v>
      </c>
      <c r="G6" s="11">
        <f>E6+F6</f>
        <v>350661.4</v>
      </c>
      <c r="H6" s="11">
        <v>275327.53999999998</v>
      </c>
      <c r="I6" s="11">
        <f>G6-H6+J6</f>
        <v>77140.610000000044</v>
      </c>
      <c r="J6" s="11">
        <v>1806.75</v>
      </c>
      <c r="K6" s="11">
        <f>I6</f>
        <v>77140.610000000044</v>
      </c>
      <c r="L6" s="12">
        <f>H6*100/G6</f>
        <v>78.516637417177918</v>
      </c>
    </row>
    <row r="7" spans="1:14" ht="15" thickTop="1" thickBot="1" x14ac:dyDescent="0.35">
      <c r="A7" s="8">
        <v>756</v>
      </c>
      <c r="B7" s="9">
        <v>75615</v>
      </c>
      <c r="C7" s="10" t="s">
        <v>35</v>
      </c>
      <c r="D7" s="20" t="s">
        <v>2</v>
      </c>
      <c r="E7" s="11">
        <v>108558</v>
      </c>
      <c r="F7" s="16">
        <f>20225.68-4681.29</f>
        <v>15544.39</v>
      </c>
      <c r="G7" s="11">
        <f t="shared" ref="G7:G14" si="0">E7+F7</f>
        <v>124102.39</v>
      </c>
      <c r="H7" s="11">
        <v>90337.74</v>
      </c>
      <c r="I7" s="11">
        <f t="shared" ref="I7:I38" si="1">G7-H7+J7</f>
        <v>38369.699999999997</v>
      </c>
      <c r="J7" s="11">
        <v>4605.05</v>
      </c>
      <c r="K7" s="11">
        <f>I7</f>
        <v>38369.699999999997</v>
      </c>
      <c r="L7" s="12">
        <f t="shared" ref="L7:L37" si="2">H7*100/G7</f>
        <v>72.79290914542419</v>
      </c>
    </row>
    <row r="8" spans="1:14" ht="16.5" customHeight="1" thickTop="1" thickBot="1" x14ac:dyDescent="0.35">
      <c r="A8" s="8">
        <v>756</v>
      </c>
      <c r="B8" s="9">
        <v>75616</v>
      </c>
      <c r="C8" s="10" t="s">
        <v>39</v>
      </c>
      <c r="D8" s="20" t="s">
        <v>45</v>
      </c>
      <c r="E8" s="11">
        <f>1770080.1-103315-3940-7295.36</f>
        <v>1655529.74</v>
      </c>
      <c r="F8" s="11">
        <f>571215.59-19733.83</f>
        <v>551481.76</v>
      </c>
      <c r="G8" s="11">
        <f>E8+F8</f>
        <v>2207011.5</v>
      </c>
      <c r="H8" s="11">
        <v>1801480.67</v>
      </c>
      <c r="I8" s="11">
        <f t="shared" si="1"/>
        <v>419992.82000000007</v>
      </c>
      <c r="J8" s="11">
        <v>14461.99</v>
      </c>
      <c r="K8" s="11">
        <f>I8-34251</f>
        <v>385741.82000000007</v>
      </c>
      <c r="L8" s="12">
        <f t="shared" si="2"/>
        <v>81.625341326948231</v>
      </c>
    </row>
    <row r="9" spans="1:14" ht="15" thickTop="1" thickBot="1" x14ac:dyDescent="0.35">
      <c r="A9" s="8">
        <v>756</v>
      </c>
      <c r="B9" s="9">
        <v>75615</v>
      </c>
      <c r="C9" s="10" t="s">
        <v>39</v>
      </c>
      <c r="D9" s="20" t="s">
        <v>38</v>
      </c>
      <c r="E9" s="11">
        <f>7829937-359674</f>
        <v>7470263</v>
      </c>
      <c r="F9" s="11">
        <f>683117.47-33421.62</f>
        <v>649695.85</v>
      </c>
      <c r="G9" s="11">
        <f>E9+F9</f>
        <v>8119958.8499999996</v>
      </c>
      <c r="H9" s="11">
        <v>7490491.4400000004</v>
      </c>
      <c r="I9" s="11">
        <f t="shared" si="1"/>
        <v>663071.83999999927</v>
      </c>
      <c r="J9" s="11">
        <v>33604.43</v>
      </c>
      <c r="K9" s="11">
        <f>I9</f>
        <v>663071.83999999927</v>
      </c>
      <c r="L9" s="12">
        <f t="shared" si="2"/>
        <v>92.247899014906963</v>
      </c>
    </row>
    <row r="10" spans="1:14" ht="15" thickTop="1" thickBot="1" x14ac:dyDescent="0.35">
      <c r="A10" s="8">
        <v>756</v>
      </c>
      <c r="B10" s="9">
        <v>75616</v>
      </c>
      <c r="C10" s="10" t="s">
        <v>46</v>
      </c>
      <c r="D10" s="20" t="s">
        <v>3</v>
      </c>
      <c r="E10" s="11">
        <f>209526-8470-10-501.52</f>
        <v>200544.48</v>
      </c>
      <c r="F10" s="11">
        <f>9513.38-5369.41</f>
        <v>4143.9699999999993</v>
      </c>
      <c r="G10" s="11">
        <f t="shared" si="0"/>
        <v>204688.45</v>
      </c>
      <c r="H10" s="11">
        <v>203424.79</v>
      </c>
      <c r="I10" s="11">
        <f t="shared" si="1"/>
        <v>6237.0300000000034</v>
      </c>
      <c r="J10" s="11">
        <v>4973.37</v>
      </c>
      <c r="K10" s="11">
        <f>I10-2</f>
        <v>6235.0300000000034</v>
      </c>
      <c r="L10" s="12">
        <f t="shared" si="2"/>
        <v>99.382642254606935</v>
      </c>
    </row>
    <row r="11" spans="1:14" ht="15" thickTop="1" thickBot="1" x14ac:dyDescent="0.35">
      <c r="A11" s="8">
        <v>756</v>
      </c>
      <c r="B11" s="9">
        <v>75615</v>
      </c>
      <c r="C11" s="10" t="s">
        <v>46</v>
      </c>
      <c r="D11" s="20" t="s">
        <v>4</v>
      </c>
      <c r="E11" s="11">
        <f>50085-579</f>
        <v>49506</v>
      </c>
      <c r="F11" s="11">
        <f>423.94-8</f>
        <v>415.94</v>
      </c>
      <c r="G11" s="11">
        <f>E11+F11</f>
        <v>49921.94</v>
      </c>
      <c r="H11" s="11">
        <v>49601.94</v>
      </c>
      <c r="I11" s="11">
        <f t="shared" si="1"/>
        <v>458</v>
      </c>
      <c r="J11" s="11">
        <v>138</v>
      </c>
      <c r="K11" s="11">
        <f t="shared" ref="K11:K19" si="3">I11</f>
        <v>458</v>
      </c>
      <c r="L11" s="12">
        <f t="shared" si="2"/>
        <v>99.35899926965979</v>
      </c>
      <c r="N11" s="27"/>
    </row>
    <row r="12" spans="1:14" ht="15" thickTop="1" thickBot="1" x14ac:dyDescent="0.35">
      <c r="A12" s="8">
        <v>756</v>
      </c>
      <c r="B12" s="9">
        <v>75616</v>
      </c>
      <c r="C12" s="10" t="s">
        <v>37</v>
      </c>
      <c r="D12" s="20" t="s">
        <v>61</v>
      </c>
      <c r="E12" s="11">
        <f>22358-2378-3.38</f>
        <v>19976.62</v>
      </c>
      <c r="F12" s="11">
        <f>2501.17-147.2</f>
        <v>2353.9700000000003</v>
      </c>
      <c r="G12" s="11">
        <f t="shared" si="0"/>
        <v>22330.59</v>
      </c>
      <c r="H12" s="11">
        <v>22883.98</v>
      </c>
      <c r="I12" s="11">
        <f>G12-H12+J12</f>
        <v>1680.7900000000004</v>
      </c>
      <c r="J12" s="11">
        <v>2234.1799999999998</v>
      </c>
      <c r="K12" s="11">
        <f>I12-5</f>
        <v>1675.7900000000004</v>
      </c>
      <c r="L12" s="12">
        <f t="shared" si="2"/>
        <v>102.47817007969785</v>
      </c>
      <c r="N12" s="27"/>
    </row>
    <row r="13" spans="1:14" ht="15" thickTop="1" thickBot="1" x14ac:dyDescent="0.35">
      <c r="A13" s="8">
        <v>756</v>
      </c>
      <c r="B13" s="9">
        <v>75615</v>
      </c>
      <c r="C13" s="10" t="s">
        <v>37</v>
      </c>
      <c r="D13" s="20" t="s">
        <v>5</v>
      </c>
      <c r="E13" s="11">
        <f>632451-762</f>
        <v>631689</v>
      </c>
      <c r="F13" s="11">
        <v>5</v>
      </c>
      <c r="G13" s="11">
        <f>E13+F13</f>
        <v>631694</v>
      </c>
      <c r="H13" s="11">
        <v>630592</v>
      </c>
      <c r="I13" s="11">
        <f t="shared" si="1"/>
        <v>1467</v>
      </c>
      <c r="J13" s="11">
        <v>365</v>
      </c>
      <c r="K13" s="11">
        <f t="shared" si="3"/>
        <v>1467</v>
      </c>
      <c r="L13" s="12">
        <f t="shared" si="2"/>
        <v>99.825548445924767</v>
      </c>
      <c r="N13" s="27"/>
    </row>
    <row r="14" spans="1:14" ht="15" customHeight="1" thickTop="1" thickBot="1" x14ac:dyDescent="0.35">
      <c r="A14" s="8">
        <v>700</v>
      </c>
      <c r="B14" s="9">
        <v>70005</v>
      </c>
      <c r="C14" s="10" t="s">
        <v>40</v>
      </c>
      <c r="D14" s="20" t="s">
        <v>6</v>
      </c>
      <c r="E14" s="11">
        <v>20118.580000000002</v>
      </c>
      <c r="F14" s="11">
        <f>821.18-3.52</f>
        <v>817.66</v>
      </c>
      <c r="G14" s="11">
        <f t="shared" si="0"/>
        <v>20936.240000000002</v>
      </c>
      <c r="H14" s="11">
        <v>17473.34</v>
      </c>
      <c r="I14" s="11">
        <f t="shared" si="1"/>
        <v>3466.8000000000015</v>
      </c>
      <c r="J14" s="11">
        <v>3.9</v>
      </c>
      <c r="K14" s="11">
        <f t="shared" si="3"/>
        <v>3466.8000000000015</v>
      </c>
      <c r="L14" s="12">
        <f t="shared" si="2"/>
        <v>83.459780743820275</v>
      </c>
      <c r="N14" s="27"/>
    </row>
    <row r="15" spans="1:14" ht="15" thickTop="1" thickBot="1" x14ac:dyDescent="0.35">
      <c r="A15" s="17">
        <v>700</v>
      </c>
      <c r="B15" s="18">
        <v>70005</v>
      </c>
      <c r="C15" s="19" t="s">
        <v>40</v>
      </c>
      <c r="D15" s="20" t="s">
        <v>7</v>
      </c>
      <c r="E15" s="11">
        <v>16318.4</v>
      </c>
      <c r="F15" s="11">
        <f>0.01-92.06</f>
        <v>-92.05</v>
      </c>
      <c r="G15" s="11">
        <f>E15+F15</f>
        <v>16226.35</v>
      </c>
      <c r="H15" s="11">
        <v>16318.34</v>
      </c>
      <c r="I15" s="11">
        <f t="shared" si="1"/>
        <v>1.0000000000218279E-2</v>
      </c>
      <c r="J15" s="11">
        <v>92</v>
      </c>
      <c r="K15" s="11">
        <f t="shared" si="3"/>
        <v>1.0000000000218279E-2</v>
      </c>
      <c r="L15" s="12">
        <f t="shared" si="2"/>
        <v>100.5669173905407</v>
      </c>
    </row>
    <row r="16" spans="1:14" ht="15.75" customHeight="1" thickTop="1" thickBot="1" x14ac:dyDescent="0.35">
      <c r="A16" s="8">
        <v>700</v>
      </c>
      <c r="B16" s="9">
        <v>70005</v>
      </c>
      <c r="C16" s="10" t="s">
        <v>41</v>
      </c>
      <c r="D16" s="20" t="s">
        <v>8</v>
      </c>
      <c r="E16" s="11">
        <f>34152.64-248.67-144.79</f>
        <v>33759.18</v>
      </c>
      <c r="F16" s="11">
        <f>1881.66-384.31</f>
        <v>1497.3500000000001</v>
      </c>
      <c r="G16" s="11">
        <f t="shared" ref="G16:G26" si="4">E16+F16</f>
        <v>35256.53</v>
      </c>
      <c r="H16" s="11">
        <v>33712.699999999997</v>
      </c>
      <c r="I16" s="11">
        <f t="shared" si="1"/>
        <v>1960.8400000000017</v>
      </c>
      <c r="J16" s="11">
        <v>417.01</v>
      </c>
      <c r="K16" s="11">
        <f t="shared" si="3"/>
        <v>1960.8400000000017</v>
      </c>
      <c r="L16" s="12">
        <f t="shared" si="2"/>
        <v>95.621151599434199</v>
      </c>
    </row>
    <row r="17" spans="1:12" ht="15" thickTop="1" thickBot="1" x14ac:dyDescent="0.35">
      <c r="A17" s="8">
        <v>700</v>
      </c>
      <c r="B17" s="9">
        <v>70005</v>
      </c>
      <c r="C17" s="10" t="s">
        <v>41</v>
      </c>
      <c r="D17" s="20" t="s">
        <v>9</v>
      </c>
      <c r="E17" s="11">
        <f>31629.55-686.96</f>
        <v>30942.59</v>
      </c>
      <c r="F17" s="11">
        <f>13598.64-64.83</f>
        <v>13533.81</v>
      </c>
      <c r="G17" s="11">
        <f t="shared" si="4"/>
        <v>44476.4</v>
      </c>
      <c r="H17" s="11">
        <v>36946.199999999997</v>
      </c>
      <c r="I17" s="11">
        <f t="shared" si="1"/>
        <v>7639.5000000000045</v>
      </c>
      <c r="J17" s="11">
        <v>109.3</v>
      </c>
      <c r="K17" s="11">
        <f t="shared" si="3"/>
        <v>7639.5000000000045</v>
      </c>
      <c r="L17" s="12">
        <f t="shared" si="2"/>
        <v>83.0692232284987</v>
      </c>
    </row>
    <row r="18" spans="1:12" ht="20.25" customHeight="1" thickTop="1" thickBot="1" x14ac:dyDescent="0.35">
      <c r="A18" s="8">
        <v>700</v>
      </c>
      <c r="B18" s="9">
        <v>70005</v>
      </c>
      <c r="C18" s="10" t="s">
        <v>41</v>
      </c>
      <c r="D18" s="20" t="s">
        <v>10</v>
      </c>
      <c r="E18" s="11">
        <f>19413.22-5951.44</f>
        <v>13461.780000000002</v>
      </c>
      <c r="F18" s="11">
        <v>50.17</v>
      </c>
      <c r="G18" s="11">
        <f t="shared" si="4"/>
        <v>13511.950000000003</v>
      </c>
      <c r="H18" s="11">
        <v>13429.2</v>
      </c>
      <c r="I18" s="11">
        <f t="shared" si="1"/>
        <v>82.750000000001819</v>
      </c>
      <c r="J18" s="11">
        <v>0</v>
      </c>
      <c r="K18" s="11">
        <f t="shared" si="3"/>
        <v>82.750000000001819</v>
      </c>
      <c r="L18" s="12">
        <f t="shared" si="2"/>
        <v>99.387579142906816</v>
      </c>
    </row>
    <row r="19" spans="1:12" ht="15" thickTop="1" thickBot="1" x14ac:dyDescent="0.35">
      <c r="A19" s="8">
        <v>700</v>
      </c>
      <c r="B19" s="9">
        <v>70005</v>
      </c>
      <c r="C19" s="10" t="s">
        <v>41</v>
      </c>
      <c r="D19" s="20" t="s">
        <v>11</v>
      </c>
      <c r="E19" s="11">
        <v>182485.1</v>
      </c>
      <c r="F19" s="11">
        <f>3680.25-134.98</f>
        <v>3545.27</v>
      </c>
      <c r="G19" s="11">
        <f>E19+F19</f>
        <v>186030.37</v>
      </c>
      <c r="H19" s="11">
        <v>185183.35</v>
      </c>
      <c r="I19" s="11">
        <f t="shared" si="1"/>
        <v>982.06999999998948</v>
      </c>
      <c r="J19" s="11">
        <v>135.05000000000001</v>
      </c>
      <c r="K19" s="11">
        <f t="shared" si="3"/>
        <v>982.06999999998948</v>
      </c>
      <c r="L19" s="12">
        <f t="shared" si="2"/>
        <v>99.544687246496366</v>
      </c>
    </row>
    <row r="20" spans="1:12" ht="15" thickTop="1" thickBot="1" x14ac:dyDescent="0.35">
      <c r="A20" s="8">
        <v>700</v>
      </c>
      <c r="B20" s="9">
        <v>70005</v>
      </c>
      <c r="C20" s="10" t="s">
        <v>44</v>
      </c>
      <c r="D20" s="20" t="s">
        <v>12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f t="shared" si="1"/>
        <v>0</v>
      </c>
      <c r="J20" s="11">
        <v>0</v>
      </c>
      <c r="K20" s="11">
        <f t="shared" ref="K20:K21" si="5">I20</f>
        <v>0</v>
      </c>
      <c r="L20" s="12">
        <v>0</v>
      </c>
    </row>
    <row r="21" spans="1:12" ht="15" thickTop="1" thickBot="1" x14ac:dyDescent="0.35">
      <c r="A21" s="8">
        <v>750</v>
      </c>
      <c r="B21" s="9">
        <v>75095</v>
      </c>
      <c r="C21" s="10" t="s">
        <v>41</v>
      </c>
      <c r="D21" s="20" t="s">
        <v>13</v>
      </c>
      <c r="E21" s="11">
        <f>16642.84-3173.29</f>
        <v>13469.55</v>
      </c>
      <c r="F21" s="11">
        <v>0</v>
      </c>
      <c r="G21" s="11">
        <f t="shared" si="4"/>
        <v>13469.55</v>
      </c>
      <c r="H21" s="11">
        <v>13469.55</v>
      </c>
      <c r="I21" s="11">
        <f t="shared" si="1"/>
        <v>0</v>
      </c>
      <c r="J21" s="11">
        <v>0</v>
      </c>
      <c r="K21" s="11">
        <f t="shared" si="5"/>
        <v>0</v>
      </c>
      <c r="L21" s="12">
        <f t="shared" si="2"/>
        <v>100</v>
      </c>
    </row>
    <row r="22" spans="1:12" ht="15" thickTop="1" thickBot="1" x14ac:dyDescent="0.35">
      <c r="A22" s="10" t="s">
        <v>42</v>
      </c>
      <c r="B22" s="10" t="s">
        <v>43</v>
      </c>
      <c r="C22" s="10" t="s">
        <v>44</v>
      </c>
      <c r="D22" s="20" t="s">
        <v>14</v>
      </c>
      <c r="E22" s="11">
        <v>104497.05</v>
      </c>
      <c r="F22" s="11">
        <f>0-0.08</f>
        <v>-0.08</v>
      </c>
      <c r="G22" s="11">
        <f>E22+F22</f>
        <v>104496.97</v>
      </c>
      <c r="H22" s="11">
        <v>104497.05</v>
      </c>
      <c r="I22" s="11">
        <f t="shared" si="1"/>
        <v>-1.7462281620694853E-12</v>
      </c>
      <c r="J22" s="11">
        <v>0.08</v>
      </c>
      <c r="K22" s="11">
        <f>I22</f>
        <v>-1.7462281620694853E-12</v>
      </c>
      <c r="L22" s="12">
        <f t="shared" si="2"/>
        <v>100.00007655724372</v>
      </c>
    </row>
    <row r="23" spans="1:12" ht="15" thickTop="1" thickBot="1" x14ac:dyDescent="0.35">
      <c r="A23" s="8">
        <v>700</v>
      </c>
      <c r="B23" s="9">
        <v>70005</v>
      </c>
      <c r="C23" s="10" t="s">
        <v>44</v>
      </c>
      <c r="D23" s="20" t="s">
        <v>15</v>
      </c>
      <c r="E23" s="11">
        <v>44000</v>
      </c>
      <c r="F23" s="11">
        <v>0</v>
      </c>
      <c r="G23" s="11">
        <f t="shared" si="4"/>
        <v>44000</v>
      </c>
      <c r="H23" s="11">
        <v>44000</v>
      </c>
      <c r="I23" s="11">
        <f t="shared" si="1"/>
        <v>0</v>
      </c>
      <c r="J23" s="11">
        <v>0</v>
      </c>
      <c r="K23" s="11">
        <f t="shared" ref="K23:K37" si="6">I23-J23</f>
        <v>0</v>
      </c>
      <c r="L23" s="12">
        <f t="shared" si="2"/>
        <v>100</v>
      </c>
    </row>
    <row r="24" spans="1:12" ht="15" thickTop="1" thickBot="1" x14ac:dyDescent="0.35">
      <c r="A24" s="8">
        <v>756</v>
      </c>
      <c r="B24" s="9">
        <v>75618</v>
      </c>
      <c r="C24" s="10" t="s">
        <v>50</v>
      </c>
      <c r="D24" s="20" t="s">
        <v>16</v>
      </c>
      <c r="E24" s="11">
        <v>5012</v>
      </c>
      <c r="F24" s="11">
        <v>0</v>
      </c>
      <c r="G24" s="11">
        <f t="shared" si="4"/>
        <v>5012</v>
      </c>
      <c r="H24" s="11">
        <v>5012</v>
      </c>
      <c r="I24" s="11">
        <f t="shared" si="1"/>
        <v>0</v>
      </c>
      <c r="J24" s="11">
        <v>0</v>
      </c>
      <c r="K24" s="11">
        <f t="shared" si="6"/>
        <v>0</v>
      </c>
      <c r="L24" s="12">
        <f t="shared" si="2"/>
        <v>100</v>
      </c>
    </row>
    <row r="25" spans="1:12" ht="15" thickTop="1" thickBot="1" x14ac:dyDescent="0.35">
      <c r="A25" s="8">
        <v>756</v>
      </c>
      <c r="B25" s="9">
        <v>75618</v>
      </c>
      <c r="C25" s="10" t="s">
        <v>50</v>
      </c>
      <c r="D25" s="20" t="s">
        <v>17</v>
      </c>
      <c r="E25" s="11">
        <f>1675011-24142.73</f>
        <v>1650868.27</v>
      </c>
      <c r="F25" s="11">
        <v>101324.26</v>
      </c>
      <c r="G25" s="11">
        <f t="shared" si="4"/>
        <v>1752192.53</v>
      </c>
      <c r="H25" s="11">
        <v>1720294.51</v>
      </c>
      <c r="I25" s="11">
        <f t="shared" si="1"/>
        <v>31898.020000000019</v>
      </c>
      <c r="J25" s="11">
        <v>0</v>
      </c>
      <c r="K25" s="11">
        <f>I25</f>
        <v>31898.020000000019</v>
      </c>
      <c r="L25" s="12">
        <f t="shared" si="2"/>
        <v>98.17953681151694</v>
      </c>
    </row>
    <row r="26" spans="1:12" ht="18.75" customHeight="1" thickTop="1" thickBot="1" x14ac:dyDescent="0.35">
      <c r="A26" s="8">
        <v>900</v>
      </c>
      <c r="B26" s="9">
        <v>90002</v>
      </c>
      <c r="C26" s="10" t="s">
        <v>51</v>
      </c>
      <c r="D26" s="20" t="s">
        <v>18</v>
      </c>
      <c r="E26" s="11">
        <f>1223229-46487-4806.2</f>
        <v>1171935.8</v>
      </c>
      <c r="F26" s="11">
        <f>252084.81-11057.19</f>
        <v>241027.62</v>
      </c>
      <c r="G26" s="11">
        <f t="shared" si="4"/>
        <v>1412963.42</v>
      </c>
      <c r="H26" s="11">
        <v>1124162.9099999999</v>
      </c>
      <c r="I26" s="11">
        <f t="shared" si="1"/>
        <v>303296.88</v>
      </c>
      <c r="J26" s="11">
        <v>14496.37</v>
      </c>
      <c r="K26" s="11">
        <f>I26-197</f>
        <v>303099.88</v>
      </c>
      <c r="L26" s="12">
        <f t="shared" si="2"/>
        <v>79.560652037262216</v>
      </c>
    </row>
    <row r="27" spans="1:12" ht="15" thickTop="1" thickBot="1" x14ac:dyDescent="0.35">
      <c r="A27" s="8">
        <v>900</v>
      </c>
      <c r="B27" s="9">
        <v>90002</v>
      </c>
      <c r="C27" s="10" t="s">
        <v>51</v>
      </c>
      <c r="D27" s="20" t="s">
        <v>19</v>
      </c>
      <c r="E27" s="11">
        <f>386825-27095</f>
        <v>359730</v>
      </c>
      <c r="F27" s="11">
        <f>5110-60</f>
        <v>5050</v>
      </c>
      <c r="G27" s="11">
        <f>E27+F27</f>
        <v>364780</v>
      </c>
      <c r="H27" s="11">
        <v>359080</v>
      </c>
      <c r="I27" s="11">
        <f t="shared" si="1"/>
        <v>5710</v>
      </c>
      <c r="J27" s="11">
        <v>10</v>
      </c>
      <c r="K27" s="11">
        <f>I27</f>
        <v>5710</v>
      </c>
      <c r="L27" s="12">
        <f t="shared" si="2"/>
        <v>98.437414331926092</v>
      </c>
    </row>
    <row r="28" spans="1:12" ht="19.5" customHeight="1" thickTop="1" thickBot="1" x14ac:dyDescent="0.35">
      <c r="A28" s="8">
        <v>756</v>
      </c>
      <c r="B28" s="9">
        <v>75618</v>
      </c>
      <c r="C28" s="10" t="s">
        <v>53</v>
      </c>
      <c r="D28" s="20" t="s">
        <v>52</v>
      </c>
      <c r="E28" s="11">
        <v>21598.95</v>
      </c>
      <c r="F28" s="11">
        <v>0</v>
      </c>
      <c r="G28" s="11">
        <f>E28+F28</f>
        <v>21598.95</v>
      </c>
      <c r="H28" s="11">
        <v>21598.95</v>
      </c>
      <c r="I28" s="11">
        <f t="shared" si="1"/>
        <v>0</v>
      </c>
      <c r="J28" s="11">
        <v>0</v>
      </c>
      <c r="K28" s="11">
        <f t="shared" ref="K28:K30" si="7">I28</f>
        <v>0</v>
      </c>
      <c r="L28" s="12">
        <f t="shared" si="2"/>
        <v>100</v>
      </c>
    </row>
    <row r="29" spans="1:12" ht="15" thickTop="1" thickBot="1" x14ac:dyDescent="0.35">
      <c r="A29" s="8">
        <v>756</v>
      </c>
      <c r="B29" s="9">
        <v>75618</v>
      </c>
      <c r="C29" s="10" t="s">
        <v>53</v>
      </c>
      <c r="D29" s="20" t="s">
        <v>54</v>
      </c>
      <c r="E29" s="11">
        <v>121648.93</v>
      </c>
      <c r="F29" s="11">
        <v>0</v>
      </c>
      <c r="G29" s="11">
        <f t="shared" ref="G29:G37" si="8">E29+F29</f>
        <v>121648.93</v>
      </c>
      <c r="H29" s="11">
        <v>121648.93</v>
      </c>
      <c r="I29" s="11">
        <f t="shared" si="1"/>
        <v>0</v>
      </c>
      <c r="J29" s="11">
        <v>0</v>
      </c>
      <c r="K29" s="11">
        <f t="shared" si="7"/>
        <v>0</v>
      </c>
      <c r="L29" s="12">
        <f t="shared" si="2"/>
        <v>100</v>
      </c>
    </row>
    <row r="30" spans="1:12" ht="15" thickTop="1" thickBot="1" x14ac:dyDescent="0.35">
      <c r="A30" s="8">
        <v>600</v>
      </c>
      <c r="B30" s="9">
        <v>60016</v>
      </c>
      <c r="C30" s="10" t="s">
        <v>55</v>
      </c>
      <c r="D30" s="20" t="s">
        <v>20</v>
      </c>
      <c r="E30" s="11">
        <f>11588.52-16.97</f>
        <v>11571.550000000001</v>
      </c>
      <c r="F30" s="11">
        <f>1610.09-13.07</f>
        <v>1597.02</v>
      </c>
      <c r="G30" s="11">
        <f>E30+F30</f>
        <v>13168.570000000002</v>
      </c>
      <c r="H30" s="11">
        <v>10969.18</v>
      </c>
      <c r="I30" s="11">
        <f t="shared" si="1"/>
        <v>2216.4300000000012</v>
      </c>
      <c r="J30" s="11">
        <v>17.04</v>
      </c>
      <c r="K30" s="11">
        <f t="shared" si="7"/>
        <v>2216.4300000000012</v>
      </c>
      <c r="L30" s="12">
        <f t="shared" si="2"/>
        <v>83.298186515316388</v>
      </c>
    </row>
    <row r="31" spans="1:12" ht="15" thickTop="1" thickBot="1" x14ac:dyDescent="0.35">
      <c r="A31" s="8">
        <v>600</v>
      </c>
      <c r="B31" s="9">
        <v>60016</v>
      </c>
      <c r="C31" s="10" t="s">
        <v>55</v>
      </c>
      <c r="D31" s="20" t="s">
        <v>21</v>
      </c>
      <c r="E31" s="11">
        <f>127817.52-7178.18</f>
        <v>120639.34</v>
      </c>
      <c r="F31" s="11">
        <v>40.64</v>
      </c>
      <c r="G31" s="11">
        <f>E31+F31</f>
        <v>120679.98</v>
      </c>
      <c r="H31" s="11">
        <v>120255.65</v>
      </c>
      <c r="I31" s="11">
        <f t="shared" si="1"/>
        <v>424.33000000000175</v>
      </c>
      <c r="J31" s="11">
        <v>0</v>
      </c>
      <c r="K31" s="11">
        <f>I31-1</f>
        <v>423.33000000000175</v>
      </c>
      <c r="L31" s="12">
        <f t="shared" si="2"/>
        <v>99.648384098174361</v>
      </c>
    </row>
    <row r="32" spans="1:12" ht="27" customHeight="1" thickTop="1" thickBot="1" x14ac:dyDescent="0.35">
      <c r="A32" s="8">
        <v>700</v>
      </c>
      <c r="B32" s="9">
        <v>70005</v>
      </c>
      <c r="C32" s="10" t="s">
        <v>49</v>
      </c>
      <c r="D32" s="20" t="s">
        <v>22</v>
      </c>
      <c r="E32" s="23">
        <v>9179.69</v>
      </c>
      <c r="F32" s="23">
        <f>2000.75-29.01</f>
        <v>1971.74</v>
      </c>
      <c r="G32" s="23">
        <f t="shared" si="8"/>
        <v>11151.43</v>
      </c>
      <c r="H32" s="23">
        <v>8729.14</v>
      </c>
      <c r="I32" s="23">
        <f t="shared" si="1"/>
        <v>2440.690000000001</v>
      </c>
      <c r="J32" s="23">
        <v>18.399999999999999</v>
      </c>
      <c r="K32" s="23">
        <f>I32</f>
        <v>2440.690000000001</v>
      </c>
      <c r="L32" s="12">
        <f t="shared" si="2"/>
        <v>78.278211852650287</v>
      </c>
    </row>
    <row r="33" spans="1:15" ht="27" customHeight="1" thickTop="1" thickBot="1" x14ac:dyDescent="0.35">
      <c r="A33" s="8">
        <v>700</v>
      </c>
      <c r="B33" s="9">
        <v>70005</v>
      </c>
      <c r="C33" s="10" t="s">
        <v>49</v>
      </c>
      <c r="D33" s="20" t="s">
        <v>23</v>
      </c>
      <c r="E33" s="23">
        <v>5986.4</v>
      </c>
      <c r="F33" s="23">
        <v>0.67</v>
      </c>
      <c r="G33" s="23">
        <f t="shared" si="8"/>
        <v>5987.07</v>
      </c>
      <c r="H33" s="23">
        <v>5987</v>
      </c>
      <c r="I33" s="23">
        <f t="shared" si="1"/>
        <v>6.9999999999708962E-2</v>
      </c>
      <c r="J33" s="23">
        <v>0</v>
      </c>
      <c r="K33" s="23">
        <f t="shared" ref="K33:K35" si="9">I33</f>
        <v>6.9999999999708962E-2</v>
      </c>
      <c r="L33" s="12">
        <f t="shared" si="2"/>
        <v>99.998830813736944</v>
      </c>
      <c r="O33" s="14"/>
    </row>
    <row r="34" spans="1:15" ht="15" thickTop="1" thickBot="1" x14ac:dyDescent="0.35">
      <c r="A34" s="8">
        <v>700</v>
      </c>
      <c r="B34" s="9">
        <v>70005</v>
      </c>
      <c r="C34" s="10" t="s">
        <v>48</v>
      </c>
      <c r="D34" s="20" t="s">
        <v>24</v>
      </c>
      <c r="E34" s="11">
        <v>0</v>
      </c>
      <c r="F34" s="11">
        <v>0</v>
      </c>
      <c r="G34" s="11">
        <f t="shared" si="8"/>
        <v>0</v>
      </c>
      <c r="H34" s="11">
        <v>0</v>
      </c>
      <c r="I34" s="11">
        <f t="shared" si="1"/>
        <v>0</v>
      </c>
      <c r="J34" s="11">
        <v>0</v>
      </c>
      <c r="K34" s="23">
        <f t="shared" si="9"/>
        <v>0</v>
      </c>
      <c r="L34" s="12">
        <v>0</v>
      </c>
    </row>
    <row r="35" spans="1:15" ht="15" thickTop="1" thickBot="1" x14ac:dyDescent="0.35">
      <c r="A35" s="8">
        <v>756</v>
      </c>
      <c r="B35" s="9">
        <v>75618</v>
      </c>
      <c r="C35" s="10" t="s">
        <v>51</v>
      </c>
      <c r="D35" s="20" t="s">
        <v>25</v>
      </c>
      <c r="E35" s="11">
        <v>3120</v>
      </c>
      <c r="F35" s="11">
        <v>0.06</v>
      </c>
      <c r="G35" s="11">
        <f t="shared" si="8"/>
        <v>3120.06</v>
      </c>
      <c r="H35" s="11">
        <v>3105</v>
      </c>
      <c r="I35" s="11">
        <f t="shared" si="1"/>
        <v>15.059999999999945</v>
      </c>
      <c r="J35" s="11">
        <v>0</v>
      </c>
      <c r="K35" s="23">
        <f t="shared" si="9"/>
        <v>15.059999999999945</v>
      </c>
      <c r="L35" s="12">
        <f t="shared" si="2"/>
        <v>99.517316974673562</v>
      </c>
    </row>
    <row r="36" spans="1:15" ht="15" thickTop="1" thickBot="1" x14ac:dyDescent="0.35">
      <c r="A36" s="8">
        <v>756</v>
      </c>
      <c r="B36" s="9">
        <v>75618</v>
      </c>
      <c r="C36" s="10" t="s">
        <v>51</v>
      </c>
      <c r="D36" s="20" t="s">
        <v>26</v>
      </c>
      <c r="E36" s="11">
        <v>18000</v>
      </c>
      <c r="F36" s="11">
        <v>0</v>
      </c>
      <c r="G36" s="11">
        <f>E36+F36</f>
        <v>18000</v>
      </c>
      <c r="H36" s="11">
        <v>11100</v>
      </c>
      <c r="I36" s="11">
        <f t="shared" si="1"/>
        <v>6900</v>
      </c>
      <c r="J36" s="11">
        <v>0</v>
      </c>
      <c r="K36" s="11">
        <f t="shared" si="6"/>
        <v>6900</v>
      </c>
      <c r="L36" s="12">
        <f t="shared" si="2"/>
        <v>61.666666666666664</v>
      </c>
    </row>
    <row r="37" spans="1:15" ht="15" thickTop="1" thickBot="1" x14ac:dyDescent="0.35">
      <c r="A37" s="8">
        <v>756</v>
      </c>
      <c r="B37" s="9">
        <v>75618</v>
      </c>
      <c r="C37" s="10" t="s">
        <v>47</v>
      </c>
      <c r="D37" s="20" t="s">
        <v>27</v>
      </c>
      <c r="E37" s="11">
        <v>22.76</v>
      </c>
      <c r="F37" s="11">
        <f>0-0</f>
        <v>0</v>
      </c>
      <c r="G37" s="11">
        <f t="shared" si="8"/>
        <v>22.76</v>
      </c>
      <c r="H37" s="11">
        <v>22.76</v>
      </c>
      <c r="I37" s="11">
        <f t="shared" si="1"/>
        <v>0</v>
      </c>
      <c r="J37" s="11">
        <v>0</v>
      </c>
      <c r="K37" s="11">
        <f t="shared" si="6"/>
        <v>0</v>
      </c>
      <c r="L37" s="12">
        <f t="shared" si="2"/>
        <v>100</v>
      </c>
    </row>
    <row r="38" spans="1:15" ht="14.4" thickTop="1" x14ac:dyDescent="0.3">
      <c r="A38" s="21" t="s">
        <v>42</v>
      </c>
      <c r="B38" s="21" t="s">
        <v>43</v>
      </c>
      <c r="C38" s="21" t="s">
        <v>44</v>
      </c>
      <c r="D38" s="28" t="s">
        <v>28</v>
      </c>
      <c r="E38" s="22">
        <v>0</v>
      </c>
      <c r="F38" s="22">
        <v>0</v>
      </c>
      <c r="G38" s="22">
        <f>E38+F38</f>
        <v>0</v>
      </c>
      <c r="H38" s="22">
        <v>0</v>
      </c>
      <c r="I38" s="22">
        <f t="shared" si="1"/>
        <v>0</v>
      </c>
      <c r="J38" s="22">
        <v>0</v>
      </c>
      <c r="K38" s="22">
        <f>I38-J38</f>
        <v>0</v>
      </c>
      <c r="L38" s="12">
        <v>0</v>
      </c>
    </row>
    <row r="39" spans="1:15" x14ac:dyDescent="0.3">
      <c r="A39" s="30" t="s">
        <v>32</v>
      </c>
      <c r="B39" s="31"/>
      <c r="C39" s="31"/>
      <c r="D39" s="32"/>
      <c r="E39" s="6">
        <f t="shared" ref="E39:K39" si="10">SUM(E6:E38)</f>
        <v>14353343.76</v>
      </c>
      <c r="F39" s="6">
        <f t="shared" si="10"/>
        <v>1685755.4199999995</v>
      </c>
      <c r="G39" s="6">
        <f>SUM(G6:G38)</f>
        <v>16039099.179999998</v>
      </c>
      <c r="H39" s="6">
        <f>SUM(H6:H38)</f>
        <v>14541135.859999998</v>
      </c>
      <c r="I39" s="6">
        <f t="shared" si="10"/>
        <v>1575451.2399999998</v>
      </c>
      <c r="J39" s="6">
        <f t="shared" si="10"/>
        <v>77487.92</v>
      </c>
      <c r="K39" s="6">
        <f t="shared" si="10"/>
        <v>1540995.2399999998</v>
      </c>
      <c r="L39" s="7">
        <f>H39*100/G39</f>
        <v>90.660552047287737</v>
      </c>
    </row>
    <row r="40" spans="1:15" x14ac:dyDescent="0.3">
      <c r="C40" s="3"/>
    </row>
    <row r="41" spans="1:15" x14ac:dyDescent="0.3">
      <c r="A41" s="29" t="s">
        <v>62</v>
      </c>
      <c r="B41" s="29"/>
      <c r="C41" s="29"/>
      <c r="D41" s="29"/>
    </row>
    <row r="42" spans="1:15" x14ac:dyDescent="0.3">
      <c r="A42" s="34"/>
      <c r="B42" s="34"/>
      <c r="C42" s="34"/>
      <c r="D42" s="34"/>
      <c r="F42" s="4"/>
      <c r="I42" s="27"/>
    </row>
    <row r="43" spans="1:15" x14ac:dyDescent="0.3">
      <c r="G43" s="27"/>
      <c r="H43" s="27"/>
      <c r="I43" s="27"/>
      <c r="K43" s="27"/>
    </row>
  </sheetData>
  <mergeCells count="3">
    <mergeCell ref="A39:D39"/>
    <mergeCell ref="A3:L3"/>
    <mergeCell ref="A42:D42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nieruchomości</cp:lastModifiedBy>
  <cp:lastPrinted>2026-02-20T10:51:48Z</cp:lastPrinted>
  <dcterms:created xsi:type="dcterms:W3CDTF">1997-02-26T13:46:56Z</dcterms:created>
  <dcterms:modified xsi:type="dcterms:W3CDTF">2026-02-20T11:34:31Z</dcterms:modified>
</cp:coreProperties>
</file>